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Maliyet hesabı" state="visible" r:id="rId5"/>
    <sheet sheetId="3" name="Kalem listesi" state="visible" r:id="rId6"/>
  </sheets>
  <calcPr calcId="171027"/>
</workbook>
</file>

<file path=xl/sharedStrings.xml><?xml version="1.0" encoding="utf-8"?>
<sst xmlns="http://schemas.openxmlformats.org/spreadsheetml/2006/main" count="129" uniqueCount="108">
  <si>
    <t>İthalat maliyet tablosu</t>
  </si>
  <si>
    <t/>
  </si>
  <si>
    <t>Bu şablon, ithalatın vergili maliyetini tahmin etmeniz için hazırlanmış ücretsiz bir Excel tablosudur. Makro içermez.</t>
  </si>
  <si>
    <t>1. 'Maliyet hesabı' sayfası tek bir ithalat için; 'Kalem listesi' sayfası aynı beyannamedeki birden fazla ürün kalemi için kullanılır.</t>
  </si>
  <si>
    <t>2. Açık petrol rengindeki hücreler girdidir. Diğer hücreler formüldür ve korumalıdır (Gözden Geçir &gt; Sayfa Korumasını Kaldır parolasız açılır).</t>
  </si>
  <si>
    <t>3. Gümrük vergisi, ilave gümrük vergisi (İGV), ÖTV ve KDV oranlarını GTİP kodunuza ve menşe ülkenize göre KENDİNİZ girin. Şablon oran önermez.</t>
  </si>
  <si>
    <t>4. 'ÖRNEK' etiketli değerler yalnızca tablonun nasıl çalıştığını göstermek içindir: Çin menşeli 9503.00.70, 10.000 USD, peşin ödeme (KKDF yok), kur 40 (örnek kur, güncel değildir).</t>
  </si>
  <si>
    <t>5. KKDF: 'Evet' seçerseniz KKDF oranı (varsayılan %6) CIF TL üzerinden eklenir. KKDF'nin uygulanıp uygulanmadığını müşavirinizle doğrulayın.</t>
  </si>
  <si>
    <t>6. Damga vergisi beyanname başına maktu bir tutardır; kalem sayısıyla çarpılmaz. Kalem listesinde toplamda yalnızca bir kez sayılır.</t>
  </si>
  <si>
    <t>7. Sıra: CIF (TL) &gt; gümrük vergisi &gt; İGV &gt; KKDF &gt; ÖTV (matrah: CIF + gümrük + İGV + KKDF) &gt; KDV (matrah: CIF + gümrük + İGV + KKDF + ÖTV) &gt; damga vergisi &gt; iç masraflar.</t>
  </si>
  <si>
    <t>8. 'KDV hariç maliyet' satırı, ithalat KDV'sini indirebilen mükellefler içindir; indirim durumunuzu muhasebecinize sorun.</t>
  </si>
  <si>
    <t>UYARI: Bu tablo tahmini bir hesaptır; resmî bir beyanname veya vergi hesabı değildir. Kesin tutar için gümrük müşavirinize danışın. Oran, tarife ve istisna kararı müşavirinize veya ilgili idareye aittir.</t>
  </si>
  <si>
    <t>importics.com — ücretsiz şablon</t>
  </si>
  <si>
    <t>Maliyet hesabı (tek ithalat)</t>
  </si>
  <si>
    <t>ÖRNEK değerlerle dolu (Çin menşeli 9503.00.70, peşin). Açık petrol hücrelere kendi değerlerinizi yazın.</t>
  </si>
  <si>
    <t>Girdiler</t>
  </si>
  <si>
    <t>Değer</t>
  </si>
  <si>
    <t>Not</t>
  </si>
  <si>
    <t>Mal bedeli FOB (USD)</t>
  </si>
  <si>
    <t>Faturadaki mal bedeli (ÖRNEK)</t>
  </si>
  <si>
    <t>Navlun (USD)</t>
  </si>
  <si>
    <t>Uluslararası taşıma</t>
  </si>
  <si>
    <t>Sigorta (USD)</t>
  </si>
  <si>
    <t>Taşıma sigortası</t>
  </si>
  <si>
    <t>Döviz kuru (TL/USD)</t>
  </si>
  <si>
    <t>ÖRNEK kur, güncel değildir; beyanname günü kuruyla güncelleyin</t>
  </si>
  <si>
    <t>Adet</t>
  </si>
  <si>
    <t>Birim maliyet için</t>
  </si>
  <si>
    <t>Gümrük vergisi %</t>
  </si>
  <si>
    <t>GTİP ve menşeye göre kendiniz girin</t>
  </si>
  <si>
    <t>İlave gümrük vergisi (İGV) %</t>
  </si>
  <si>
    <t>GTİP ve menşeye göre kendiniz girin; yoksa 0</t>
  </si>
  <si>
    <t>KKDF uygulanır mı?</t>
  </si>
  <si>
    <t>Hayır</t>
  </si>
  <si>
    <t>Evet / Hayır (müşavirinizle doğrulayın)</t>
  </si>
  <si>
    <t>KKDF %</t>
  </si>
  <si>
    <t>Varsayılan: sistemdeki KKDF oranı</t>
  </si>
  <si>
    <t>ÖTV %</t>
  </si>
  <si>
    <t>Yoksa 0</t>
  </si>
  <si>
    <t>KDV %</t>
  </si>
  <si>
    <t>Varsayılan %20; ürüne göre değişebilir</t>
  </si>
  <si>
    <t>Damga vergisi (TL)</t>
  </si>
  <si>
    <t>Beyanname başına maktu (2026 tablosu)</t>
  </si>
  <si>
    <t>Ardiye (TL)</t>
  </si>
  <si>
    <t>İç masraf</t>
  </si>
  <si>
    <t>Liman / terminal (TL)</t>
  </si>
  <si>
    <t>Nakliye (TL)</t>
  </si>
  <si>
    <t>Yurt içi taşıma</t>
  </si>
  <si>
    <t>Müşavirlik ücreti (TL)</t>
  </si>
  <si>
    <t>Gümrük müşavirliği</t>
  </si>
  <si>
    <t>Hesap</t>
  </si>
  <si>
    <t>Tutar</t>
  </si>
  <si>
    <t>Formül mantığı</t>
  </si>
  <si>
    <t>CIF (USD)</t>
  </si>
  <si>
    <t>FOB + navlun + sigorta</t>
  </si>
  <si>
    <t>CIF (TL)</t>
  </si>
  <si>
    <t>CIF USD x kur</t>
  </si>
  <si>
    <t>Gümrük vergisi</t>
  </si>
  <si>
    <t>CIF TL x gümrük %</t>
  </si>
  <si>
    <t>İlave gümrük vergisi (İGV)</t>
  </si>
  <si>
    <t>CIF TL x İGV %</t>
  </si>
  <si>
    <t>KKDF</t>
  </si>
  <si>
    <t>Yalnızca 'Evet' ise: CIF TL x KKDF %</t>
  </si>
  <si>
    <t>ÖTV matrahı</t>
  </si>
  <si>
    <t>CIF + gümrük + İGV + KKDF</t>
  </si>
  <si>
    <t>ÖTV</t>
  </si>
  <si>
    <t>ÖTV matrahı x ÖTV %</t>
  </si>
  <si>
    <t>KDV matrahı</t>
  </si>
  <si>
    <t>CIF + gümrük + ÖTV + İGV + KKDF</t>
  </si>
  <si>
    <t>KDV</t>
  </si>
  <si>
    <t>KDV matrahı x KDV %</t>
  </si>
  <si>
    <t>Damga vergisi</t>
  </si>
  <si>
    <t>Beyanname başına maktu; matraha girmez</t>
  </si>
  <si>
    <t>TOPLAM VERGİ</t>
  </si>
  <si>
    <t>Gümrük + İGV + KKDF + ÖTV + KDV + damga</t>
  </si>
  <si>
    <t>İç masraflar toplamı</t>
  </si>
  <si>
    <t>Ardiye + liman + nakliye + müşavirlik</t>
  </si>
  <si>
    <t>LANDED COST (KDV dahil)</t>
  </si>
  <si>
    <t>KDV matrahı + KDV + damga + iç masraflar</t>
  </si>
  <si>
    <t>KDV hariç maliyet</t>
  </si>
  <si>
    <t>KDV'yi indirebiliyorsanız gerçek maliyet</t>
  </si>
  <si>
    <t>Birim maliyet (KDV dahil)</t>
  </si>
  <si>
    <t>Landed cost / adet</t>
  </si>
  <si>
    <t>Birim maliyet (KDV hariç)</t>
  </si>
  <si>
    <t>KDV hariç maliyet / adet</t>
  </si>
  <si>
    <t>Kalem listesi (birden fazla ürün, tek beyanname)</t>
  </si>
  <si>
    <t>Döviz kuru (TL/USD) - ÖRNEK kur</t>
  </si>
  <si>
    <t>Damga vergisi (TL) - beyanname başına BİR KEZ</t>
  </si>
  <si>
    <t>İç masraflar toplamı (TL)</t>
  </si>
  <si>
    <t>Kalem</t>
  </si>
  <si>
    <t>GTİP</t>
  </si>
  <si>
    <t>Menşe</t>
  </si>
  <si>
    <t>Navlun + sigorta payı (USD)</t>
  </si>
  <si>
    <t>Gümrük %</t>
  </si>
  <si>
    <t>İGV %</t>
  </si>
  <si>
    <t>İGV</t>
  </si>
  <si>
    <t>Vergi toplamı (damga hariç)</t>
  </si>
  <si>
    <t>Masraf payı (damga + iç masraf, CIF'e göre)</t>
  </si>
  <si>
    <t>Maliyet (KDV dahil)</t>
  </si>
  <si>
    <t>ÖRNEK - Oyuncak (Çin menşeli)</t>
  </si>
  <si>
    <t>9503.00.70</t>
  </si>
  <si>
    <t>Çin</t>
  </si>
  <si>
    <t>TOPLAM</t>
  </si>
  <si>
    <t>Vergiler (damga hariç)</t>
  </si>
  <si>
    <t>Not: 'Masraf payı' sütunu damga + iç masrafı CIF TL'ye göre kalemlere dağıtır; toplam vergide damga yine yalnızca bir kez sayılır.</t>
  </si>
  <si>
    <t>Damga vergisi (BİR KEZ)</t>
  </si>
  <si>
    <t>TOPLAM VERGİ (damga dahil)</t>
  </si>
  <si>
    <t>İç masraflar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</si>
</sst>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USD&quot;"/>
    <numFmt numFmtId="165" formatCode="#,##0.0000"/>
    <numFmt numFmtId="166" formatCode="#,##0.00 &quot;TL&quot;"/>
  </numFmts>
  <fonts count="10" x14ac:knownFonts="1">
    <font>
      <color theme="1"/>
      <family val="2"/>
      <scheme val="minor"/>
      <sz val="11"/>
      <name val="Calibri"/>
    </font>
    <font>
      <b/>
      <color rgb="FF0E7490"/>
      <sz val="16"/>
    </font>
    <font>
      <color rgb="FF17242E"/>
      <sz val="11"/>
    </font>
    <font>
      <b/>
      <color rgb="FF17242E"/>
      <sz val="11"/>
    </font>
    <font>
      <i/>
      <color rgb="FF0E7490"/>
    </font>
    <font>
      <i/>
      <color rgb="FF17242E"/>
    </font>
    <font>
      <b/>
      <color rgb="FFFFFFFF"/>
    </font>
    <font>
      <color rgb="FF566A79"/>
    </font>
    <font>
      <b/>
    </font>
    <font>
      <b/>
      <color rgb="FF17242E"/>
    </font>
  </fonts>
  <fills count="5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DDF0F5"/>
      </patternFill>
    </fill>
    <fill>
      <patternFill patternType="solid">
        <fgColor rgb="FFEFF4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E749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0" fillId="3" borderId="1" xfId="0" applyNumberFormat="1" applyFill="1" applyBorder="1" applyProtection="1">
      <protection locked="0"/>
    </xf>
    <xf numFmtId="0" fontId="7" fillId="0" borderId="0" xfId="0" applyFont="1"/>
    <xf numFmtId="165" fontId="0" fillId="3" borderId="1" xfId="0" applyNumberFormat="1" applyFill="1" applyBorder="1" applyProtection="1">
      <protection locked="0"/>
    </xf>
    <xf numFmtId="3" fontId="0" fillId="3" borderId="1" xfId="0" applyNumberFormat="1" applyFill="1" applyBorder="1" applyProtection="1">
      <protection locked="0"/>
    </xf>
    <xf numFmtId="10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66" fontId="0" fillId="3" borderId="1" xfId="0" applyNumberFormat="1" applyFill="1" applyBorder="1" applyProtection="1">
      <protection locked="0"/>
    </xf>
    <xf numFmtId="164" fontId="0" fillId="0" borderId="0" xfId="0" applyNumberFormat="1" applyProtection="1"/>
    <xf numFmtId="166" fontId="0" fillId="0" borderId="0" xfId="0" applyNumberFormat="1" applyProtection="1"/>
    <xf numFmtId="0" fontId="8" fillId="0" borderId="0" xfId="0" applyFont="1"/>
    <xf numFmtId="166" fontId="8" fillId="0" borderId="0" xfId="0" applyNumberFormat="1" applyFont="1" applyProtection="1"/>
    <xf numFmtId="0" fontId="4" fillId="0" borderId="0" xfId="0" applyFont="1"/>
    <xf numFmtId="0" fontId="9" fillId="4" borderId="0" xfId="0" applyFont="1" applyFill="1"/>
    <xf numFmtId="3" fontId="9" fillId="4" borderId="0" xfId="0" applyNumberFormat="1" applyFont="1" applyFill="1"/>
    <xf numFmtId="166" fontId="9" fillId="4" borderId="0" xfId="0" applyNumberFormat="1" applyFont="1" applyFill="1"/>
    <xf numFmtId="166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1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</v>
      </c>
    </row>
    <row r="14" spans="1:1" x14ac:dyDescent="0.25">
      <c r="A14" s="3" t="s">
        <v>11</v>
      </c>
    </row>
    <row r="15" spans="1:1" x14ac:dyDescent="0.25">
      <c r="A15" s="2" t="s">
        <v>1</v>
      </c>
    </row>
    <row r="16" spans="1:1" x14ac:dyDescent="0.25">
      <c r="A16" s="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72" customWidth="1"/>
  </cols>
  <sheetData>
    <row r="1" spans="1:1" x14ac:dyDescent="0.25">
      <c r="A1" s="5" t="s">
        <v>13</v>
      </c>
    </row>
    <row r="2" spans="1:1" x14ac:dyDescent="0.25">
      <c r="A2" s="6" t="s">
        <v>14</v>
      </c>
    </row>
    <row r="4" spans="1:3" x14ac:dyDescent="0.25">
      <c r="A4" s="7" t="s">
        <v>15</v>
      </c>
      <c r="B4" s="7" t="s">
        <v>16</v>
      </c>
      <c r="C4" s="7" t="s">
        <v>17</v>
      </c>
    </row>
    <row r="5" spans="1:3" x14ac:dyDescent="0.25">
      <c r="A5" t="s">
        <v>18</v>
      </c>
      <c r="B5" s="8">
        <v>10000</v>
      </c>
      <c r="C5" s="9" t="s">
        <v>19</v>
      </c>
    </row>
    <row r="6" spans="1:3" x14ac:dyDescent="0.25">
      <c r="A6" t="s">
        <v>20</v>
      </c>
      <c r="B6" s="8">
        <v>0</v>
      </c>
      <c r="C6" s="9" t="s">
        <v>21</v>
      </c>
    </row>
    <row r="7" spans="1:3" x14ac:dyDescent="0.25">
      <c r="A7" t="s">
        <v>22</v>
      </c>
      <c r="B7" s="8">
        <v>0</v>
      </c>
      <c r="C7" s="9" t="s">
        <v>23</v>
      </c>
    </row>
    <row r="8" spans="1:3" x14ac:dyDescent="0.25">
      <c r="A8" t="s">
        <v>24</v>
      </c>
      <c r="B8" s="10">
        <v>40</v>
      </c>
      <c r="C8" s="9" t="s">
        <v>25</v>
      </c>
    </row>
    <row r="9" spans="1:3" x14ac:dyDescent="0.25">
      <c r="A9" t="s">
        <v>26</v>
      </c>
      <c r="B9" s="11">
        <v>1000</v>
      </c>
      <c r="C9" s="9" t="s">
        <v>27</v>
      </c>
    </row>
    <row r="10" spans="1:3" x14ac:dyDescent="0.25">
      <c r="A10" t="s">
        <v>28</v>
      </c>
      <c r="B10" s="12">
        <v>0.047</v>
      </c>
      <c r="C10" s="9" t="s">
        <v>29</v>
      </c>
    </row>
    <row r="11" spans="1:3" x14ac:dyDescent="0.25">
      <c r="A11" t="s">
        <v>30</v>
      </c>
      <c r="B11" s="12">
        <v>0.25</v>
      </c>
      <c r="C11" s="9" t="s">
        <v>31</v>
      </c>
    </row>
    <row r="12" spans="1:3" x14ac:dyDescent="0.25">
      <c r="A12" t="s">
        <v>32</v>
      </c>
      <c r="B12" s="13" t="s">
        <v>33</v>
      </c>
      <c r="C12" s="9" t="s">
        <v>34</v>
      </c>
    </row>
    <row r="13" spans="1:3" x14ac:dyDescent="0.25">
      <c r="A13" t="s">
        <v>35</v>
      </c>
      <c r="B13" s="12">
        <v>0.06</v>
      </c>
      <c r="C13" s="9" t="s">
        <v>36</v>
      </c>
    </row>
    <row r="14" spans="1:3" x14ac:dyDescent="0.25">
      <c r="A14" t="s">
        <v>37</v>
      </c>
      <c r="B14" s="12">
        <v>0</v>
      </c>
      <c r="C14" s="9" t="s">
        <v>38</v>
      </c>
    </row>
    <row r="15" spans="1:3" x14ac:dyDescent="0.25">
      <c r="A15" t="s">
        <v>39</v>
      </c>
      <c r="B15" s="12">
        <v>0.2</v>
      </c>
      <c r="C15" s="9" t="s">
        <v>40</v>
      </c>
    </row>
    <row r="16" spans="1:3" x14ac:dyDescent="0.25">
      <c r="A16" t="s">
        <v>41</v>
      </c>
      <c r="B16" s="14">
        <v>1605.8</v>
      </c>
      <c r="C16" s="9" t="s">
        <v>42</v>
      </c>
    </row>
    <row r="17" spans="1:3" x14ac:dyDescent="0.25">
      <c r="A17" t="s">
        <v>43</v>
      </c>
      <c r="B17" s="14">
        <v>0</v>
      </c>
      <c r="C17" s="9" t="s">
        <v>44</v>
      </c>
    </row>
    <row r="18" spans="1:3" x14ac:dyDescent="0.25">
      <c r="A18" t="s">
        <v>45</v>
      </c>
      <c r="B18" s="14">
        <v>0</v>
      </c>
      <c r="C18" s="9" t="s">
        <v>44</v>
      </c>
    </row>
    <row r="19" spans="1:3" x14ac:dyDescent="0.25">
      <c r="A19" t="s">
        <v>46</v>
      </c>
      <c r="B19" s="14">
        <v>0</v>
      </c>
      <c r="C19" s="9" t="s">
        <v>47</v>
      </c>
    </row>
    <row r="20" spans="1:3" x14ac:dyDescent="0.25">
      <c r="A20" t="s">
        <v>48</v>
      </c>
      <c r="B20" s="14">
        <v>0</v>
      </c>
      <c r="C20" s="9" t="s">
        <v>49</v>
      </c>
    </row>
    <row r="22" spans="1:3" x14ac:dyDescent="0.25">
      <c r="A22" s="7" t="s">
        <v>50</v>
      </c>
      <c r="B22" s="7" t="s">
        <v>51</v>
      </c>
      <c r="C22" s="7" t="s">
        <v>52</v>
      </c>
    </row>
    <row r="23" spans="1:3" x14ac:dyDescent="0.25">
      <c r="A23" t="s">
        <v>53</v>
      </c>
      <c r="B23" s="15">
        <f>ROUND(B5+B6+B7,2)</f>
        <v>10000</v>
      </c>
      <c r="C23" s="9" t="s">
        <v>54</v>
      </c>
    </row>
    <row r="24" spans="1:3" x14ac:dyDescent="0.25">
      <c r="A24" t="s">
        <v>55</v>
      </c>
      <c r="B24" s="16">
        <f>ROUND(B23*B8,2)</f>
        <v>400000</v>
      </c>
      <c r="C24" s="9" t="s">
        <v>56</v>
      </c>
    </row>
    <row r="25" spans="1:3" x14ac:dyDescent="0.25">
      <c r="A25" t="s">
        <v>57</v>
      </c>
      <c r="B25" s="16">
        <f>ROUND(B24*B10,2)</f>
        <v>18800</v>
      </c>
      <c r="C25" s="9" t="s">
        <v>58</v>
      </c>
    </row>
    <row r="26" spans="1:3" x14ac:dyDescent="0.25">
      <c r="A26" t="s">
        <v>59</v>
      </c>
      <c r="B26" s="16">
        <f>ROUND(B24*B11,2)</f>
        <v>100000</v>
      </c>
      <c r="C26" s="9" t="s">
        <v>60</v>
      </c>
    </row>
    <row r="27" spans="1:3" x14ac:dyDescent="0.25">
      <c r="A27" t="s">
        <v>61</v>
      </c>
      <c r="B27" s="16">
        <f>IF(B12="Evet",ROUND(B24*B13,2),0)</f>
        <v>0</v>
      </c>
      <c r="C27" s="9" t="s">
        <v>62</v>
      </c>
    </row>
    <row r="28" spans="1:3" x14ac:dyDescent="0.25">
      <c r="A28" t="s">
        <v>63</v>
      </c>
      <c r="B28" s="16">
        <f>ROUND(B24+B25+B26+B27,2)</f>
        <v>518800</v>
      </c>
      <c r="C28" s="9" t="s">
        <v>64</v>
      </c>
    </row>
    <row r="29" spans="1:3" x14ac:dyDescent="0.25">
      <c r="A29" t="s">
        <v>65</v>
      </c>
      <c r="B29" s="16">
        <f>ROUND(B28*B14,2)</f>
        <v>0</v>
      </c>
      <c r="C29" s="9" t="s">
        <v>66</v>
      </c>
    </row>
    <row r="30" spans="1:3" x14ac:dyDescent="0.25">
      <c r="A30" t="s">
        <v>67</v>
      </c>
      <c r="B30" s="16">
        <f>ROUND(B24+B25+B29+B26+B27,2)</f>
        <v>518800</v>
      </c>
      <c r="C30" s="9" t="s">
        <v>68</v>
      </c>
    </row>
    <row r="31" spans="1:3" x14ac:dyDescent="0.25">
      <c r="A31" t="s">
        <v>69</v>
      </c>
      <c r="B31" s="16">
        <f>ROUND(B30*B15,2)</f>
        <v>103760</v>
      </c>
      <c r="C31" s="9" t="s">
        <v>70</v>
      </c>
    </row>
    <row r="32" spans="1:3" x14ac:dyDescent="0.25">
      <c r="A32" t="s">
        <v>71</v>
      </c>
      <c r="B32" s="16">
        <f>B16</f>
        <v>1605.8</v>
      </c>
      <c r="C32" s="9" t="s">
        <v>72</v>
      </c>
    </row>
    <row r="33" spans="1:3" x14ac:dyDescent="0.25">
      <c r="A33" s="17" t="s">
        <v>73</v>
      </c>
      <c r="B33" s="18">
        <f>ROUND(B25+B26+B27+B29+B31+B32,2)</f>
        <v>224165.8</v>
      </c>
      <c r="C33" s="9" t="s">
        <v>74</v>
      </c>
    </row>
    <row r="34" spans="1:3" x14ac:dyDescent="0.25">
      <c r="A34" t="s">
        <v>75</v>
      </c>
      <c r="B34" s="16">
        <f>SUM(B17:B20)</f>
        <v>0</v>
      </c>
      <c r="C34" s="9" t="s">
        <v>76</v>
      </c>
    </row>
    <row r="35" spans="1:3" x14ac:dyDescent="0.25">
      <c r="A35" s="17" t="s">
        <v>77</v>
      </c>
      <c r="B35" s="18">
        <f>ROUND(B30+B31+B32+B34,2)</f>
        <v>624165.8</v>
      </c>
      <c r="C35" s="9" t="s">
        <v>78</v>
      </c>
    </row>
    <row r="36" spans="1:3" x14ac:dyDescent="0.25">
      <c r="A36" t="s">
        <v>79</v>
      </c>
      <c r="B36" s="16">
        <f>ROUND(B35-B31,2)</f>
        <v>520405.8</v>
      </c>
      <c r="C36" s="9" t="s">
        <v>80</v>
      </c>
    </row>
    <row r="37" spans="1:3" x14ac:dyDescent="0.25">
      <c r="A37" t="s">
        <v>81</v>
      </c>
      <c r="B37" s="16">
        <f>IF(B9&gt;0,ROUND(B35/B9,2),0)</f>
        <v>624.17</v>
      </c>
      <c r="C37" s="9" t="s">
        <v>82</v>
      </c>
    </row>
    <row r="38" spans="1:3" x14ac:dyDescent="0.25">
      <c r="A38" t="s">
        <v>83</v>
      </c>
      <c r="B38" s="16">
        <f>IF(B9&gt;0,ROUND(B36/B9,2),0)</f>
        <v>520.41</v>
      </c>
      <c r="C38" s="9" t="s">
        <v>84</v>
      </c>
    </row>
    <row r="41" spans="1:1" x14ac:dyDescent="0.25">
      <c r="A41" s="19" t="s">
        <v>12</v>
      </c>
    </row>
  </sheetData>
  <sheetProtection sheet="1" formatColumns="0" formatRows="0"/>
  <dataValidations count="1">
    <dataValidation type="list" showErrorMessage="1" errorTitle="Geçersiz değer" error="Evet veya Hayır seçin." sqref="B12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12" customWidth="1"/>
    <col min="4" max="4" width="10" customWidth="1"/>
    <col min="5" max="6" width="18" customWidth="1"/>
    <col min="7" max="8" width="11" customWidth="1"/>
    <col min="9" max="9" width="14" customWidth="1"/>
    <col min="10" max="12" width="10" customWidth="1"/>
    <col min="13" max="13" width="18" customWidth="1"/>
    <col min="14" max="15" width="16" customWidth="1"/>
    <col min="16" max="17" width="14" customWidth="1"/>
    <col min="18" max="18" width="18" customWidth="1"/>
    <col min="19" max="19" width="16" customWidth="1"/>
    <col min="20" max="20" width="20" customWidth="1"/>
    <col min="21" max="21" width="22" customWidth="1"/>
    <col min="22" max="23" width="20" customWidth="1"/>
  </cols>
  <sheetData>
    <row r="1" spans="1:1" x14ac:dyDescent="0.25">
      <c r="A1" s="5" t="s">
        <v>85</v>
      </c>
    </row>
    <row r="2" spans="1:2" x14ac:dyDescent="0.25">
      <c r="A2" s="17" t="s">
        <v>86</v>
      </c>
      <c r="B2" s="10">
        <v>40</v>
      </c>
    </row>
    <row r="3" spans="1:2" x14ac:dyDescent="0.25">
      <c r="A3" s="17" t="s">
        <v>87</v>
      </c>
      <c r="B3" s="14">
        <v>1605.8</v>
      </c>
    </row>
    <row r="4" spans="1:2" x14ac:dyDescent="0.25">
      <c r="A4" s="17" t="s">
        <v>88</v>
      </c>
      <c r="B4" s="14">
        <v>0</v>
      </c>
    </row>
    <row r="6" ht="48" customHeight="1" spans="1:23" x14ac:dyDescent="0.25">
      <c r="A6" s="7" t="s">
        <v>89</v>
      </c>
      <c r="B6" s="7" t="s">
        <v>90</v>
      </c>
      <c r="C6" s="7" t="s">
        <v>91</v>
      </c>
      <c r="D6" s="7" t="s">
        <v>26</v>
      </c>
      <c r="E6" s="7" t="s">
        <v>18</v>
      </c>
      <c r="F6" s="7" t="s">
        <v>92</v>
      </c>
      <c r="G6" s="7" t="s">
        <v>93</v>
      </c>
      <c r="H6" s="7" t="s">
        <v>94</v>
      </c>
      <c r="I6" s="7" t="s">
        <v>32</v>
      </c>
      <c r="J6" s="7" t="s">
        <v>35</v>
      </c>
      <c r="K6" s="7" t="s">
        <v>37</v>
      </c>
      <c r="L6" s="7" t="s">
        <v>39</v>
      </c>
      <c r="M6" s="7" t="s">
        <v>55</v>
      </c>
      <c r="N6" s="7" t="s">
        <v>57</v>
      </c>
      <c r="O6" s="7" t="s">
        <v>95</v>
      </c>
      <c r="P6" s="7" t="s">
        <v>61</v>
      </c>
      <c r="Q6" s="7" t="s">
        <v>65</v>
      </c>
      <c r="R6" s="7" t="s">
        <v>67</v>
      </c>
      <c r="S6" s="7" t="s">
        <v>69</v>
      </c>
      <c r="T6" s="7" t="s">
        <v>96</v>
      </c>
      <c r="U6" s="7" t="s">
        <v>97</v>
      </c>
      <c r="V6" s="7" t="s">
        <v>98</v>
      </c>
      <c r="W6" s="7" t="s">
        <v>81</v>
      </c>
    </row>
    <row r="7" spans="1:23" x14ac:dyDescent="0.25">
      <c r="A7" s="13" t="s">
        <v>99</v>
      </c>
      <c r="B7" s="13" t="s">
        <v>100</v>
      </c>
      <c r="C7" s="13" t="s">
        <v>101</v>
      </c>
      <c r="D7" s="11">
        <v>1000</v>
      </c>
      <c r="E7" s="8">
        <v>10000</v>
      </c>
      <c r="F7" s="8">
        <v>0</v>
      </c>
      <c r="G7" s="12">
        <v>0.047</v>
      </c>
      <c r="H7" s="12">
        <v>0.25</v>
      </c>
      <c r="I7" s="13" t="s">
        <v>33</v>
      </c>
      <c r="J7" s="12">
        <v>0.06</v>
      </c>
      <c r="K7" s="12">
        <v>0</v>
      </c>
      <c r="L7" s="12">
        <v>0.2</v>
      </c>
      <c r="M7" s="16">
        <f>IF(E7="","",ROUND((E7+F7)*$B$2,2))</f>
        <v>400000</v>
      </c>
      <c r="N7" s="16">
        <f>IF(E7="","",ROUND(M7*G7,2))</f>
        <v>18800</v>
      </c>
      <c r="O7" s="16">
        <f>IF(E7="","",ROUND(M7*H7,2))</f>
        <v>100000</v>
      </c>
      <c r="P7" s="16">
        <f>IF(E7="","",IF(I7="Evet",ROUND(M7*J7,2),0))</f>
        <v>0</v>
      </c>
      <c r="Q7" s="16">
        <f>IF(E7="","",ROUND(ROUND(M7+N7+O7+P7,2)*K7,2))</f>
        <v>0</v>
      </c>
      <c r="R7" s="16">
        <f>IF(E7="","",ROUND(M7+N7+Q7+O7+P7,2))</f>
        <v>518800</v>
      </c>
      <c r="S7" s="16">
        <f>IF(E7="","",ROUND(R7*L7,2))</f>
        <v>103760</v>
      </c>
      <c r="T7" s="16">
        <f>IF(E7="","",ROUND(N7+O7+P7+Q7+S7,2))</f>
        <v>222560</v>
      </c>
      <c r="U7" s="16">
        <f>IF(E7="","",IF($M$27&gt;0,ROUND(($B$3+$B$4)*M7/$M$27,2),0))</f>
        <v>1605.8</v>
      </c>
      <c r="V7" s="16">
        <f>IF(E7="","",ROUND(R7+S7+U7,2))</f>
        <v>624165.8</v>
      </c>
      <c r="W7" s="16">
        <f>IF(E7="","",IF(D7&gt;0,ROUND(V7/D7,2),0))</f>
        <v>624.17</v>
      </c>
    </row>
    <row r="8" spans="1:23" x14ac:dyDescent="0.25">
      <c r="A8" s="13"/>
      <c r="B8" s="13"/>
      <c r="C8" s="13"/>
      <c r="D8" s="11"/>
      <c r="E8" s="8"/>
      <c r="F8" s="8"/>
      <c r="G8" s="12"/>
      <c r="H8" s="12"/>
      <c r="I8" s="13"/>
      <c r="J8" s="12">
        <v>0.06</v>
      </c>
      <c r="K8" s="12"/>
      <c r="L8" s="12"/>
      <c r="M8" s="16" t="str">
        <f>IF(E8="","",ROUND((E8+F8)*$B$2,2))</f>
        <v/>
      </c>
      <c r="N8" s="16" t="str">
        <f>IF(E8="","",ROUND(M8*G8,2))</f>
        <v/>
      </c>
      <c r="O8" s="16" t="str">
        <f>IF(E8="","",ROUND(M8*H8,2))</f>
        <v/>
      </c>
      <c r="P8" s="16" t="str">
        <f>IF(E8="","",IF(I8="Evet",ROUND(M8*J8,2),0))</f>
        <v/>
      </c>
      <c r="Q8" s="16" t="str">
        <f>IF(E8="","",ROUND(ROUND(M8+N8+O8+P8,2)*K8,2))</f>
        <v/>
      </c>
      <c r="R8" s="16" t="str">
        <f>IF(E8="","",ROUND(M8+N8+Q8+O8+P8,2))</f>
        <v/>
      </c>
      <c r="S8" s="16" t="str">
        <f>IF(E8="","",ROUND(R8*L8,2))</f>
        <v/>
      </c>
      <c r="T8" s="16" t="str">
        <f>IF(E8="","",ROUND(N8+O8+P8+Q8+S8,2))</f>
        <v/>
      </c>
      <c r="U8" s="16" t="str">
        <f>IF(E8="","",IF($M$27&gt;0,ROUND(($B$3+$B$4)*M8/$M$27,2),0))</f>
        <v/>
      </c>
      <c r="V8" s="16" t="str">
        <f>IF(E8="","",ROUND(R8+S8+U8,2))</f>
        <v/>
      </c>
      <c r="W8" s="16" t="str">
        <f>IF(E8="","",IF(D8&gt;0,ROUND(V8/D8,2),0))</f>
        <v/>
      </c>
    </row>
    <row r="9" spans="1:23" x14ac:dyDescent="0.25">
      <c r="A9" s="13"/>
      <c r="B9" s="13"/>
      <c r="C9" s="13"/>
      <c r="D9" s="11"/>
      <c r="E9" s="8"/>
      <c r="F9" s="8"/>
      <c r="G9" s="12"/>
      <c r="H9" s="12"/>
      <c r="I9" s="13"/>
      <c r="J9" s="12">
        <v>0.06</v>
      </c>
      <c r="K9" s="12"/>
      <c r="L9" s="12"/>
      <c r="M9" s="16" t="str">
        <f>IF(E9="","",ROUND((E9+F9)*$B$2,2))</f>
        <v/>
      </c>
      <c r="N9" s="16" t="str">
        <f>IF(E9="","",ROUND(M9*G9,2))</f>
        <v/>
      </c>
      <c r="O9" s="16" t="str">
        <f>IF(E9="","",ROUND(M9*H9,2))</f>
        <v/>
      </c>
      <c r="P9" s="16" t="str">
        <f>IF(E9="","",IF(I9="Evet",ROUND(M9*J9,2),0))</f>
        <v/>
      </c>
      <c r="Q9" s="16" t="str">
        <f>IF(E9="","",ROUND(ROUND(M9+N9+O9+P9,2)*K9,2))</f>
        <v/>
      </c>
      <c r="R9" s="16" t="str">
        <f>IF(E9="","",ROUND(M9+N9+Q9+O9+P9,2))</f>
        <v/>
      </c>
      <c r="S9" s="16" t="str">
        <f>IF(E9="","",ROUND(R9*L9,2))</f>
        <v/>
      </c>
      <c r="T9" s="16" t="str">
        <f>IF(E9="","",ROUND(N9+O9+P9+Q9+S9,2))</f>
        <v/>
      </c>
      <c r="U9" s="16" t="str">
        <f>IF(E9="","",IF($M$27&gt;0,ROUND(($B$3+$B$4)*M9/$M$27,2),0))</f>
        <v/>
      </c>
      <c r="V9" s="16" t="str">
        <f>IF(E9="","",ROUND(R9+S9+U9,2))</f>
        <v/>
      </c>
      <c r="W9" s="16" t="str">
        <f>IF(E9="","",IF(D9&gt;0,ROUND(V9/D9,2),0))</f>
        <v/>
      </c>
    </row>
    <row r="10" spans="1:23" x14ac:dyDescent="0.25">
      <c r="A10" s="13"/>
      <c r="B10" s="13"/>
      <c r="C10" s="13"/>
      <c r="D10" s="11"/>
      <c r="E10" s="8"/>
      <c r="F10" s="8"/>
      <c r="G10" s="12"/>
      <c r="H10" s="12"/>
      <c r="I10" s="13"/>
      <c r="J10" s="12">
        <v>0.06</v>
      </c>
      <c r="K10" s="12"/>
      <c r="L10" s="12"/>
      <c r="M10" s="16" t="str">
        <f>IF(E10="","",ROUND((E10+F10)*$B$2,2))</f>
        <v/>
      </c>
      <c r="N10" s="16" t="str">
        <f>IF(E10="","",ROUND(M10*G10,2))</f>
        <v/>
      </c>
      <c r="O10" s="16" t="str">
        <f>IF(E10="","",ROUND(M10*H10,2))</f>
        <v/>
      </c>
      <c r="P10" s="16" t="str">
        <f>IF(E10="","",IF(I10="Evet",ROUND(M10*J10,2),0))</f>
        <v/>
      </c>
      <c r="Q10" s="16" t="str">
        <f>IF(E10="","",ROUND(ROUND(M10+N10+O10+P10,2)*K10,2))</f>
        <v/>
      </c>
      <c r="R10" s="16" t="str">
        <f>IF(E10="","",ROUND(M10+N10+Q10+O10+P10,2))</f>
        <v/>
      </c>
      <c r="S10" s="16" t="str">
        <f>IF(E10="","",ROUND(R10*L10,2))</f>
        <v/>
      </c>
      <c r="T10" s="16" t="str">
        <f>IF(E10="","",ROUND(N10+O10+P10+Q10+S10,2))</f>
        <v/>
      </c>
      <c r="U10" s="16" t="str">
        <f>IF(E10="","",IF($M$27&gt;0,ROUND(($B$3+$B$4)*M10/$M$27,2),0))</f>
        <v/>
      </c>
      <c r="V10" s="16" t="str">
        <f>IF(E10="","",ROUND(R10+S10+U10,2))</f>
        <v/>
      </c>
      <c r="W10" s="16" t="str">
        <f>IF(E10="","",IF(D10&gt;0,ROUND(V10/D10,2),0))</f>
        <v/>
      </c>
    </row>
    <row r="11" spans="1:23" x14ac:dyDescent="0.25">
      <c r="A11" s="13"/>
      <c r="B11" s="13"/>
      <c r="C11" s="13"/>
      <c r="D11" s="11"/>
      <c r="E11" s="8"/>
      <c r="F11" s="8"/>
      <c r="G11" s="12"/>
      <c r="H11" s="12"/>
      <c r="I11" s="13"/>
      <c r="J11" s="12">
        <v>0.06</v>
      </c>
      <c r="K11" s="12"/>
      <c r="L11" s="12"/>
      <c r="M11" s="16" t="str">
        <f>IF(E11="","",ROUND((E11+F11)*$B$2,2))</f>
        <v/>
      </c>
      <c r="N11" s="16" t="str">
        <f>IF(E11="","",ROUND(M11*G11,2))</f>
        <v/>
      </c>
      <c r="O11" s="16" t="str">
        <f>IF(E11="","",ROUND(M11*H11,2))</f>
        <v/>
      </c>
      <c r="P11" s="16" t="str">
        <f>IF(E11="","",IF(I11="Evet",ROUND(M11*J11,2),0))</f>
        <v/>
      </c>
      <c r="Q11" s="16" t="str">
        <f>IF(E11="","",ROUND(ROUND(M11+N11+O11+P11,2)*K11,2))</f>
        <v/>
      </c>
      <c r="R11" s="16" t="str">
        <f>IF(E11="","",ROUND(M11+N11+Q11+O11+P11,2))</f>
        <v/>
      </c>
      <c r="S11" s="16" t="str">
        <f>IF(E11="","",ROUND(R11*L11,2))</f>
        <v/>
      </c>
      <c r="T11" s="16" t="str">
        <f>IF(E11="","",ROUND(N11+O11+P11+Q11+S11,2))</f>
        <v/>
      </c>
      <c r="U11" s="16" t="str">
        <f>IF(E11="","",IF($M$27&gt;0,ROUND(($B$3+$B$4)*M11/$M$27,2),0))</f>
        <v/>
      </c>
      <c r="V11" s="16" t="str">
        <f>IF(E11="","",ROUND(R11+S11+U11,2))</f>
        <v/>
      </c>
      <c r="W11" s="16" t="str">
        <f>IF(E11="","",IF(D11&gt;0,ROUND(V11/D11,2),0))</f>
        <v/>
      </c>
    </row>
    <row r="12" spans="1:23" x14ac:dyDescent="0.25">
      <c r="A12" s="13"/>
      <c r="B12" s="13"/>
      <c r="C12" s="13"/>
      <c r="D12" s="11"/>
      <c r="E12" s="8"/>
      <c r="F12" s="8"/>
      <c r="G12" s="12"/>
      <c r="H12" s="12"/>
      <c r="I12" s="13"/>
      <c r="J12" s="12">
        <v>0.06</v>
      </c>
      <c r="K12" s="12"/>
      <c r="L12" s="12"/>
      <c r="M12" s="16" t="str">
        <f>IF(E12="","",ROUND((E12+F12)*$B$2,2))</f>
        <v/>
      </c>
      <c r="N12" s="16" t="str">
        <f>IF(E12="","",ROUND(M12*G12,2))</f>
        <v/>
      </c>
      <c r="O12" s="16" t="str">
        <f>IF(E12="","",ROUND(M12*H12,2))</f>
        <v/>
      </c>
      <c r="P12" s="16" t="str">
        <f>IF(E12="","",IF(I12="Evet",ROUND(M12*J12,2),0))</f>
        <v/>
      </c>
      <c r="Q12" s="16" t="str">
        <f>IF(E12="","",ROUND(ROUND(M12+N12+O12+P12,2)*K12,2))</f>
        <v/>
      </c>
      <c r="R12" s="16" t="str">
        <f>IF(E12="","",ROUND(M12+N12+Q12+O12+P12,2))</f>
        <v/>
      </c>
      <c r="S12" s="16" t="str">
        <f>IF(E12="","",ROUND(R12*L12,2))</f>
        <v/>
      </c>
      <c r="T12" s="16" t="str">
        <f>IF(E12="","",ROUND(N12+O12+P12+Q12+S12,2))</f>
        <v/>
      </c>
      <c r="U12" s="16" t="str">
        <f>IF(E12="","",IF($M$27&gt;0,ROUND(($B$3+$B$4)*M12/$M$27,2),0))</f>
        <v/>
      </c>
      <c r="V12" s="16" t="str">
        <f>IF(E12="","",ROUND(R12+S12+U12,2))</f>
        <v/>
      </c>
      <c r="W12" s="16" t="str">
        <f>IF(E12="","",IF(D12&gt;0,ROUND(V12/D12,2),0))</f>
        <v/>
      </c>
    </row>
    <row r="13" spans="1:23" x14ac:dyDescent="0.25">
      <c r="A13" s="13"/>
      <c r="B13" s="13"/>
      <c r="C13" s="13"/>
      <c r="D13" s="11"/>
      <c r="E13" s="8"/>
      <c r="F13" s="8"/>
      <c r="G13" s="12"/>
      <c r="H13" s="12"/>
      <c r="I13" s="13"/>
      <c r="J13" s="12">
        <v>0.06</v>
      </c>
      <c r="K13" s="12"/>
      <c r="L13" s="12"/>
      <c r="M13" s="16" t="str">
        <f>IF(E13="","",ROUND((E13+F13)*$B$2,2))</f>
        <v/>
      </c>
      <c r="N13" s="16" t="str">
        <f>IF(E13="","",ROUND(M13*G13,2))</f>
        <v/>
      </c>
      <c r="O13" s="16" t="str">
        <f>IF(E13="","",ROUND(M13*H13,2))</f>
        <v/>
      </c>
      <c r="P13" s="16" t="str">
        <f>IF(E13="","",IF(I13="Evet",ROUND(M13*J13,2),0))</f>
        <v/>
      </c>
      <c r="Q13" s="16" t="str">
        <f>IF(E13="","",ROUND(ROUND(M13+N13+O13+P13,2)*K13,2))</f>
        <v/>
      </c>
      <c r="R13" s="16" t="str">
        <f>IF(E13="","",ROUND(M13+N13+Q13+O13+P13,2))</f>
        <v/>
      </c>
      <c r="S13" s="16" t="str">
        <f>IF(E13="","",ROUND(R13*L13,2))</f>
        <v/>
      </c>
      <c r="T13" s="16" t="str">
        <f>IF(E13="","",ROUND(N13+O13+P13+Q13+S13,2))</f>
        <v/>
      </c>
      <c r="U13" s="16" t="str">
        <f>IF(E13="","",IF($M$27&gt;0,ROUND(($B$3+$B$4)*M13/$M$27,2),0))</f>
        <v/>
      </c>
      <c r="V13" s="16" t="str">
        <f>IF(E13="","",ROUND(R13+S13+U13,2))</f>
        <v/>
      </c>
      <c r="W13" s="16" t="str">
        <f>IF(E13="","",IF(D13&gt;0,ROUND(V13/D13,2),0))</f>
        <v/>
      </c>
    </row>
    <row r="14" spans="1:23" x14ac:dyDescent="0.25">
      <c r="A14" s="13"/>
      <c r="B14" s="13"/>
      <c r="C14" s="13"/>
      <c r="D14" s="11"/>
      <c r="E14" s="8"/>
      <c r="F14" s="8"/>
      <c r="G14" s="12"/>
      <c r="H14" s="12"/>
      <c r="I14" s="13"/>
      <c r="J14" s="12">
        <v>0.06</v>
      </c>
      <c r="K14" s="12"/>
      <c r="L14" s="12"/>
      <c r="M14" s="16" t="str">
        <f>IF(E14="","",ROUND((E14+F14)*$B$2,2))</f>
        <v/>
      </c>
      <c r="N14" s="16" t="str">
        <f>IF(E14="","",ROUND(M14*G14,2))</f>
        <v/>
      </c>
      <c r="O14" s="16" t="str">
        <f>IF(E14="","",ROUND(M14*H14,2))</f>
        <v/>
      </c>
      <c r="P14" s="16" t="str">
        <f>IF(E14="","",IF(I14="Evet",ROUND(M14*J14,2),0))</f>
        <v/>
      </c>
      <c r="Q14" s="16" t="str">
        <f>IF(E14="","",ROUND(ROUND(M14+N14+O14+P14,2)*K14,2))</f>
        <v/>
      </c>
      <c r="R14" s="16" t="str">
        <f>IF(E14="","",ROUND(M14+N14+Q14+O14+P14,2))</f>
        <v/>
      </c>
      <c r="S14" s="16" t="str">
        <f>IF(E14="","",ROUND(R14*L14,2))</f>
        <v/>
      </c>
      <c r="T14" s="16" t="str">
        <f>IF(E14="","",ROUND(N14+O14+P14+Q14+S14,2))</f>
        <v/>
      </c>
      <c r="U14" s="16" t="str">
        <f>IF(E14="","",IF($M$27&gt;0,ROUND(($B$3+$B$4)*M14/$M$27,2),0))</f>
        <v/>
      </c>
      <c r="V14" s="16" t="str">
        <f>IF(E14="","",ROUND(R14+S14+U14,2))</f>
        <v/>
      </c>
      <c r="W14" s="16" t="str">
        <f>IF(E14="","",IF(D14&gt;0,ROUND(V14/D14,2),0))</f>
        <v/>
      </c>
    </row>
    <row r="15" spans="1:23" x14ac:dyDescent="0.25">
      <c r="A15" s="13"/>
      <c r="B15" s="13"/>
      <c r="C15" s="13"/>
      <c r="D15" s="11"/>
      <c r="E15" s="8"/>
      <c r="F15" s="8"/>
      <c r="G15" s="12"/>
      <c r="H15" s="12"/>
      <c r="I15" s="13"/>
      <c r="J15" s="12">
        <v>0.06</v>
      </c>
      <c r="K15" s="12"/>
      <c r="L15" s="12"/>
      <c r="M15" s="16" t="str">
        <f>IF(E15="","",ROUND((E15+F15)*$B$2,2))</f>
        <v/>
      </c>
      <c r="N15" s="16" t="str">
        <f>IF(E15="","",ROUND(M15*G15,2))</f>
        <v/>
      </c>
      <c r="O15" s="16" t="str">
        <f>IF(E15="","",ROUND(M15*H15,2))</f>
        <v/>
      </c>
      <c r="P15" s="16" t="str">
        <f>IF(E15="","",IF(I15="Evet",ROUND(M15*J15,2),0))</f>
        <v/>
      </c>
      <c r="Q15" s="16" t="str">
        <f>IF(E15="","",ROUND(ROUND(M15+N15+O15+P15,2)*K15,2))</f>
        <v/>
      </c>
      <c r="R15" s="16" t="str">
        <f>IF(E15="","",ROUND(M15+N15+Q15+O15+P15,2))</f>
        <v/>
      </c>
      <c r="S15" s="16" t="str">
        <f>IF(E15="","",ROUND(R15*L15,2))</f>
        <v/>
      </c>
      <c r="T15" s="16" t="str">
        <f>IF(E15="","",ROUND(N15+O15+P15+Q15+S15,2))</f>
        <v/>
      </c>
      <c r="U15" s="16" t="str">
        <f>IF(E15="","",IF($M$27&gt;0,ROUND(($B$3+$B$4)*M15/$M$27,2),0))</f>
        <v/>
      </c>
      <c r="V15" s="16" t="str">
        <f>IF(E15="","",ROUND(R15+S15+U15,2))</f>
        <v/>
      </c>
      <c r="W15" s="16" t="str">
        <f>IF(E15="","",IF(D15&gt;0,ROUND(V15/D15,2),0))</f>
        <v/>
      </c>
    </row>
    <row r="16" spans="1:23" x14ac:dyDescent="0.25">
      <c r="A16" s="13"/>
      <c r="B16" s="13"/>
      <c r="C16" s="13"/>
      <c r="D16" s="11"/>
      <c r="E16" s="8"/>
      <c r="F16" s="8"/>
      <c r="G16" s="12"/>
      <c r="H16" s="12"/>
      <c r="I16" s="13"/>
      <c r="J16" s="12">
        <v>0.06</v>
      </c>
      <c r="K16" s="12"/>
      <c r="L16" s="12"/>
      <c r="M16" s="16" t="str">
        <f>IF(E16="","",ROUND((E16+F16)*$B$2,2))</f>
        <v/>
      </c>
      <c r="N16" s="16" t="str">
        <f>IF(E16="","",ROUND(M16*G16,2))</f>
        <v/>
      </c>
      <c r="O16" s="16" t="str">
        <f>IF(E16="","",ROUND(M16*H16,2))</f>
        <v/>
      </c>
      <c r="P16" s="16" t="str">
        <f>IF(E16="","",IF(I16="Evet",ROUND(M16*J16,2),0))</f>
        <v/>
      </c>
      <c r="Q16" s="16" t="str">
        <f>IF(E16="","",ROUND(ROUND(M16+N16+O16+P16,2)*K16,2))</f>
        <v/>
      </c>
      <c r="R16" s="16" t="str">
        <f>IF(E16="","",ROUND(M16+N16+Q16+O16+P16,2))</f>
        <v/>
      </c>
      <c r="S16" s="16" t="str">
        <f>IF(E16="","",ROUND(R16*L16,2))</f>
        <v/>
      </c>
      <c r="T16" s="16" t="str">
        <f>IF(E16="","",ROUND(N16+O16+P16+Q16+S16,2))</f>
        <v/>
      </c>
      <c r="U16" s="16" t="str">
        <f>IF(E16="","",IF($M$27&gt;0,ROUND(($B$3+$B$4)*M16/$M$27,2),0))</f>
        <v/>
      </c>
      <c r="V16" s="16" t="str">
        <f>IF(E16="","",ROUND(R16+S16+U16,2))</f>
        <v/>
      </c>
      <c r="W16" s="16" t="str">
        <f>IF(E16="","",IF(D16&gt;0,ROUND(V16/D16,2),0))</f>
        <v/>
      </c>
    </row>
    <row r="17" spans="1:23" x14ac:dyDescent="0.25">
      <c r="A17" s="13"/>
      <c r="B17" s="13"/>
      <c r="C17" s="13"/>
      <c r="D17" s="11"/>
      <c r="E17" s="8"/>
      <c r="F17" s="8"/>
      <c r="G17" s="12"/>
      <c r="H17" s="12"/>
      <c r="I17" s="13"/>
      <c r="J17" s="12">
        <v>0.06</v>
      </c>
      <c r="K17" s="12"/>
      <c r="L17" s="12"/>
      <c r="M17" s="16" t="str">
        <f>IF(E17="","",ROUND((E17+F17)*$B$2,2))</f>
        <v/>
      </c>
      <c r="N17" s="16" t="str">
        <f>IF(E17="","",ROUND(M17*G17,2))</f>
        <v/>
      </c>
      <c r="O17" s="16" t="str">
        <f>IF(E17="","",ROUND(M17*H17,2))</f>
        <v/>
      </c>
      <c r="P17" s="16" t="str">
        <f>IF(E17="","",IF(I17="Evet",ROUND(M17*J17,2),0))</f>
        <v/>
      </c>
      <c r="Q17" s="16" t="str">
        <f>IF(E17="","",ROUND(ROUND(M17+N17+O17+P17,2)*K17,2))</f>
        <v/>
      </c>
      <c r="R17" s="16" t="str">
        <f>IF(E17="","",ROUND(M17+N17+Q17+O17+P17,2))</f>
        <v/>
      </c>
      <c r="S17" s="16" t="str">
        <f>IF(E17="","",ROUND(R17*L17,2))</f>
        <v/>
      </c>
      <c r="T17" s="16" t="str">
        <f>IF(E17="","",ROUND(N17+O17+P17+Q17+S17,2))</f>
        <v/>
      </c>
      <c r="U17" s="16" t="str">
        <f>IF(E17="","",IF($M$27&gt;0,ROUND(($B$3+$B$4)*M17/$M$27,2),0))</f>
        <v/>
      </c>
      <c r="V17" s="16" t="str">
        <f>IF(E17="","",ROUND(R17+S17+U17,2))</f>
        <v/>
      </c>
      <c r="W17" s="16" t="str">
        <f>IF(E17="","",IF(D17&gt;0,ROUND(V17/D17,2),0))</f>
        <v/>
      </c>
    </row>
    <row r="18" spans="1:23" x14ac:dyDescent="0.25">
      <c r="A18" s="13"/>
      <c r="B18" s="13"/>
      <c r="C18" s="13"/>
      <c r="D18" s="11"/>
      <c r="E18" s="8"/>
      <c r="F18" s="8"/>
      <c r="G18" s="12"/>
      <c r="H18" s="12"/>
      <c r="I18" s="13"/>
      <c r="J18" s="12">
        <v>0.06</v>
      </c>
      <c r="K18" s="12"/>
      <c r="L18" s="12"/>
      <c r="M18" s="16" t="str">
        <f>IF(E18="","",ROUND((E18+F18)*$B$2,2))</f>
        <v/>
      </c>
      <c r="N18" s="16" t="str">
        <f>IF(E18="","",ROUND(M18*G18,2))</f>
        <v/>
      </c>
      <c r="O18" s="16" t="str">
        <f>IF(E18="","",ROUND(M18*H18,2))</f>
        <v/>
      </c>
      <c r="P18" s="16" t="str">
        <f>IF(E18="","",IF(I18="Evet",ROUND(M18*J18,2),0))</f>
        <v/>
      </c>
      <c r="Q18" s="16" t="str">
        <f>IF(E18="","",ROUND(ROUND(M18+N18+O18+P18,2)*K18,2))</f>
        <v/>
      </c>
      <c r="R18" s="16" t="str">
        <f>IF(E18="","",ROUND(M18+N18+Q18+O18+P18,2))</f>
        <v/>
      </c>
      <c r="S18" s="16" t="str">
        <f>IF(E18="","",ROUND(R18*L18,2))</f>
        <v/>
      </c>
      <c r="T18" s="16" t="str">
        <f>IF(E18="","",ROUND(N18+O18+P18+Q18+S18,2))</f>
        <v/>
      </c>
      <c r="U18" s="16" t="str">
        <f>IF(E18="","",IF($M$27&gt;0,ROUND(($B$3+$B$4)*M18/$M$27,2),0))</f>
        <v/>
      </c>
      <c r="V18" s="16" t="str">
        <f>IF(E18="","",ROUND(R18+S18+U18,2))</f>
        <v/>
      </c>
      <c r="W18" s="16" t="str">
        <f>IF(E18="","",IF(D18&gt;0,ROUND(V18/D18,2),0))</f>
        <v/>
      </c>
    </row>
    <row r="19" spans="1:23" x14ac:dyDescent="0.25">
      <c r="A19" s="13"/>
      <c r="B19" s="13"/>
      <c r="C19" s="13"/>
      <c r="D19" s="11"/>
      <c r="E19" s="8"/>
      <c r="F19" s="8"/>
      <c r="G19" s="12"/>
      <c r="H19" s="12"/>
      <c r="I19" s="13"/>
      <c r="J19" s="12">
        <v>0.06</v>
      </c>
      <c r="K19" s="12"/>
      <c r="L19" s="12"/>
      <c r="M19" s="16" t="str">
        <f>IF(E19="","",ROUND((E19+F19)*$B$2,2))</f>
        <v/>
      </c>
      <c r="N19" s="16" t="str">
        <f>IF(E19="","",ROUND(M19*G19,2))</f>
        <v/>
      </c>
      <c r="O19" s="16" t="str">
        <f>IF(E19="","",ROUND(M19*H19,2))</f>
        <v/>
      </c>
      <c r="P19" s="16" t="str">
        <f>IF(E19="","",IF(I19="Evet",ROUND(M19*J19,2),0))</f>
        <v/>
      </c>
      <c r="Q19" s="16" t="str">
        <f>IF(E19="","",ROUND(ROUND(M19+N19+O19+P19,2)*K19,2))</f>
        <v/>
      </c>
      <c r="R19" s="16" t="str">
        <f>IF(E19="","",ROUND(M19+N19+Q19+O19+P19,2))</f>
        <v/>
      </c>
      <c r="S19" s="16" t="str">
        <f>IF(E19="","",ROUND(R19*L19,2))</f>
        <v/>
      </c>
      <c r="T19" s="16" t="str">
        <f>IF(E19="","",ROUND(N19+O19+P19+Q19+S19,2))</f>
        <v/>
      </c>
      <c r="U19" s="16" t="str">
        <f>IF(E19="","",IF($M$27&gt;0,ROUND(($B$3+$B$4)*M19/$M$27,2),0))</f>
        <v/>
      </c>
      <c r="V19" s="16" t="str">
        <f>IF(E19="","",ROUND(R19+S19+U19,2))</f>
        <v/>
      </c>
      <c r="W19" s="16" t="str">
        <f>IF(E19="","",IF(D19&gt;0,ROUND(V19/D19,2),0))</f>
        <v/>
      </c>
    </row>
    <row r="20" spans="1:23" x14ac:dyDescent="0.25">
      <c r="A20" s="13"/>
      <c r="B20" s="13"/>
      <c r="C20" s="13"/>
      <c r="D20" s="11"/>
      <c r="E20" s="8"/>
      <c r="F20" s="8"/>
      <c r="G20" s="12"/>
      <c r="H20" s="12"/>
      <c r="I20" s="13"/>
      <c r="J20" s="12">
        <v>0.06</v>
      </c>
      <c r="K20" s="12"/>
      <c r="L20" s="12"/>
      <c r="M20" s="16" t="str">
        <f>IF(E20="","",ROUND((E20+F20)*$B$2,2))</f>
        <v/>
      </c>
      <c r="N20" s="16" t="str">
        <f>IF(E20="","",ROUND(M20*G20,2))</f>
        <v/>
      </c>
      <c r="O20" s="16" t="str">
        <f>IF(E20="","",ROUND(M20*H20,2))</f>
        <v/>
      </c>
      <c r="P20" s="16" t="str">
        <f>IF(E20="","",IF(I20="Evet",ROUND(M20*J20,2),0))</f>
        <v/>
      </c>
      <c r="Q20" s="16" t="str">
        <f>IF(E20="","",ROUND(ROUND(M20+N20+O20+P20,2)*K20,2))</f>
        <v/>
      </c>
      <c r="R20" s="16" t="str">
        <f>IF(E20="","",ROUND(M20+N20+Q20+O20+P20,2))</f>
        <v/>
      </c>
      <c r="S20" s="16" t="str">
        <f>IF(E20="","",ROUND(R20*L20,2))</f>
        <v/>
      </c>
      <c r="T20" s="16" t="str">
        <f>IF(E20="","",ROUND(N20+O20+P20+Q20+S20,2))</f>
        <v/>
      </c>
      <c r="U20" s="16" t="str">
        <f>IF(E20="","",IF($M$27&gt;0,ROUND(($B$3+$B$4)*M20/$M$27,2),0))</f>
        <v/>
      </c>
      <c r="V20" s="16" t="str">
        <f>IF(E20="","",ROUND(R20+S20+U20,2))</f>
        <v/>
      </c>
      <c r="W20" s="16" t="str">
        <f>IF(E20="","",IF(D20&gt;0,ROUND(V20/D20,2),0))</f>
        <v/>
      </c>
    </row>
    <row r="21" spans="1:23" x14ac:dyDescent="0.25">
      <c r="A21" s="13"/>
      <c r="B21" s="13"/>
      <c r="C21" s="13"/>
      <c r="D21" s="11"/>
      <c r="E21" s="8"/>
      <c r="F21" s="8"/>
      <c r="G21" s="12"/>
      <c r="H21" s="12"/>
      <c r="I21" s="13"/>
      <c r="J21" s="12">
        <v>0.06</v>
      </c>
      <c r="K21" s="12"/>
      <c r="L21" s="12"/>
      <c r="M21" s="16" t="str">
        <f>IF(E21="","",ROUND((E21+F21)*$B$2,2))</f>
        <v/>
      </c>
      <c r="N21" s="16" t="str">
        <f>IF(E21="","",ROUND(M21*G21,2))</f>
        <v/>
      </c>
      <c r="O21" s="16" t="str">
        <f>IF(E21="","",ROUND(M21*H21,2))</f>
        <v/>
      </c>
      <c r="P21" s="16" t="str">
        <f>IF(E21="","",IF(I21="Evet",ROUND(M21*J21,2),0))</f>
        <v/>
      </c>
      <c r="Q21" s="16" t="str">
        <f>IF(E21="","",ROUND(ROUND(M21+N21+O21+P21,2)*K21,2))</f>
        <v/>
      </c>
      <c r="R21" s="16" t="str">
        <f>IF(E21="","",ROUND(M21+N21+Q21+O21+P21,2))</f>
        <v/>
      </c>
      <c r="S21" s="16" t="str">
        <f>IF(E21="","",ROUND(R21*L21,2))</f>
        <v/>
      </c>
      <c r="T21" s="16" t="str">
        <f>IF(E21="","",ROUND(N21+O21+P21+Q21+S21,2))</f>
        <v/>
      </c>
      <c r="U21" s="16" t="str">
        <f>IF(E21="","",IF($M$27&gt;0,ROUND(($B$3+$B$4)*M21/$M$27,2),0))</f>
        <v/>
      </c>
      <c r="V21" s="16" t="str">
        <f>IF(E21="","",ROUND(R21+S21+U21,2))</f>
        <v/>
      </c>
      <c r="W21" s="16" t="str">
        <f>IF(E21="","",IF(D21&gt;0,ROUND(V21/D21,2),0))</f>
        <v/>
      </c>
    </row>
    <row r="22" spans="1:23" x14ac:dyDescent="0.25">
      <c r="A22" s="13"/>
      <c r="B22" s="13"/>
      <c r="C22" s="13"/>
      <c r="D22" s="11"/>
      <c r="E22" s="8"/>
      <c r="F22" s="8"/>
      <c r="G22" s="12"/>
      <c r="H22" s="12"/>
      <c r="I22" s="13"/>
      <c r="J22" s="12">
        <v>0.06</v>
      </c>
      <c r="K22" s="12"/>
      <c r="L22" s="12"/>
      <c r="M22" s="16" t="str">
        <f>IF(E22="","",ROUND((E22+F22)*$B$2,2))</f>
        <v/>
      </c>
      <c r="N22" s="16" t="str">
        <f>IF(E22="","",ROUND(M22*G22,2))</f>
        <v/>
      </c>
      <c r="O22" s="16" t="str">
        <f>IF(E22="","",ROUND(M22*H22,2))</f>
        <v/>
      </c>
      <c r="P22" s="16" t="str">
        <f>IF(E22="","",IF(I22="Evet",ROUND(M22*J22,2),0))</f>
        <v/>
      </c>
      <c r="Q22" s="16" t="str">
        <f>IF(E22="","",ROUND(ROUND(M22+N22+O22+P22,2)*K22,2))</f>
        <v/>
      </c>
      <c r="R22" s="16" t="str">
        <f>IF(E22="","",ROUND(M22+N22+Q22+O22+P22,2))</f>
        <v/>
      </c>
      <c r="S22" s="16" t="str">
        <f>IF(E22="","",ROUND(R22*L22,2))</f>
        <v/>
      </c>
      <c r="T22" s="16" t="str">
        <f>IF(E22="","",ROUND(N22+O22+P22+Q22+S22,2))</f>
        <v/>
      </c>
      <c r="U22" s="16" t="str">
        <f>IF(E22="","",IF($M$27&gt;0,ROUND(($B$3+$B$4)*M22/$M$27,2),0))</f>
        <v/>
      </c>
      <c r="V22" s="16" t="str">
        <f>IF(E22="","",ROUND(R22+S22+U22,2))</f>
        <v/>
      </c>
      <c r="W22" s="16" t="str">
        <f>IF(E22="","",IF(D22&gt;0,ROUND(V22/D22,2),0))</f>
        <v/>
      </c>
    </row>
    <row r="23" spans="1:23" x14ac:dyDescent="0.25">
      <c r="A23" s="13"/>
      <c r="B23" s="13"/>
      <c r="C23" s="13"/>
      <c r="D23" s="11"/>
      <c r="E23" s="8"/>
      <c r="F23" s="8"/>
      <c r="G23" s="12"/>
      <c r="H23" s="12"/>
      <c r="I23" s="13"/>
      <c r="J23" s="12">
        <v>0.06</v>
      </c>
      <c r="K23" s="12"/>
      <c r="L23" s="12"/>
      <c r="M23" s="16" t="str">
        <f>IF(E23="","",ROUND((E23+F23)*$B$2,2))</f>
        <v/>
      </c>
      <c r="N23" s="16" t="str">
        <f>IF(E23="","",ROUND(M23*G23,2))</f>
        <v/>
      </c>
      <c r="O23" s="16" t="str">
        <f>IF(E23="","",ROUND(M23*H23,2))</f>
        <v/>
      </c>
      <c r="P23" s="16" t="str">
        <f>IF(E23="","",IF(I23="Evet",ROUND(M23*J23,2),0))</f>
        <v/>
      </c>
      <c r="Q23" s="16" t="str">
        <f>IF(E23="","",ROUND(ROUND(M23+N23+O23+P23,2)*K23,2))</f>
        <v/>
      </c>
      <c r="R23" s="16" t="str">
        <f>IF(E23="","",ROUND(M23+N23+Q23+O23+P23,2))</f>
        <v/>
      </c>
      <c r="S23" s="16" t="str">
        <f>IF(E23="","",ROUND(R23*L23,2))</f>
        <v/>
      </c>
      <c r="T23" s="16" t="str">
        <f>IF(E23="","",ROUND(N23+O23+P23+Q23+S23,2))</f>
        <v/>
      </c>
      <c r="U23" s="16" t="str">
        <f>IF(E23="","",IF($M$27&gt;0,ROUND(($B$3+$B$4)*M23/$M$27,2),0))</f>
        <v/>
      </c>
      <c r="V23" s="16" t="str">
        <f>IF(E23="","",ROUND(R23+S23+U23,2))</f>
        <v/>
      </c>
      <c r="W23" s="16" t="str">
        <f>IF(E23="","",IF(D23&gt;0,ROUND(V23/D23,2),0))</f>
        <v/>
      </c>
    </row>
    <row r="24" spans="1:23" x14ac:dyDescent="0.25">
      <c r="A24" s="13"/>
      <c r="B24" s="13"/>
      <c r="C24" s="13"/>
      <c r="D24" s="11"/>
      <c r="E24" s="8"/>
      <c r="F24" s="8"/>
      <c r="G24" s="12"/>
      <c r="H24" s="12"/>
      <c r="I24" s="13"/>
      <c r="J24" s="12">
        <v>0.06</v>
      </c>
      <c r="K24" s="12"/>
      <c r="L24" s="12"/>
      <c r="M24" s="16" t="str">
        <f>IF(E24="","",ROUND((E24+F24)*$B$2,2))</f>
        <v/>
      </c>
      <c r="N24" s="16" t="str">
        <f>IF(E24="","",ROUND(M24*G24,2))</f>
        <v/>
      </c>
      <c r="O24" s="16" t="str">
        <f>IF(E24="","",ROUND(M24*H24,2))</f>
        <v/>
      </c>
      <c r="P24" s="16" t="str">
        <f>IF(E24="","",IF(I24="Evet",ROUND(M24*J24,2),0))</f>
        <v/>
      </c>
      <c r="Q24" s="16" t="str">
        <f>IF(E24="","",ROUND(ROUND(M24+N24+O24+P24,2)*K24,2))</f>
        <v/>
      </c>
      <c r="R24" s="16" t="str">
        <f>IF(E24="","",ROUND(M24+N24+Q24+O24+P24,2))</f>
        <v/>
      </c>
      <c r="S24" s="16" t="str">
        <f>IF(E24="","",ROUND(R24*L24,2))</f>
        <v/>
      </c>
      <c r="T24" s="16" t="str">
        <f>IF(E24="","",ROUND(N24+O24+P24+Q24+S24,2))</f>
        <v/>
      </c>
      <c r="U24" s="16" t="str">
        <f>IF(E24="","",IF($M$27&gt;0,ROUND(($B$3+$B$4)*M24/$M$27,2),0))</f>
        <v/>
      </c>
      <c r="V24" s="16" t="str">
        <f>IF(E24="","",ROUND(R24+S24+U24,2))</f>
        <v/>
      </c>
      <c r="W24" s="16" t="str">
        <f>IF(E24="","",IF(D24&gt;0,ROUND(V24/D24,2),0))</f>
        <v/>
      </c>
    </row>
    <row r="25" spans="1:23" x14ac:dyDescent="0.25">
      <c r="A25" s="13"/>
      <c r="B25" s="13"/>
      <c r="C25" s="13"/>
      <c r="D25" s="11"/>
      <c r="E25" s="8"/>
      <c r="F25" s="8"/>
      <c r="G25" s="12"/>
      <c r="H25" s="12"/>
      <c r="I25" s="13"/>
      <c r="J25" s="12">
        <v>0.06</v>
      </c>
      <c r="K25" s="12"/>
      <c r="L25" s="12"/>
      <c r="M25" s="16" t="str">
        <f>IF(E25="","",ROUND((E25+F25)*$B$2,2))</f>
        <v/>
      </c>
      <c r="N25" s="16" t="str">
        <f>IF(E25="","",ROUND(M25*G25,2))</f>
        <v/>
      </c>
      <c r="O25" s="16" t="str">
        <f>IF(E25="","",ROUND(M25*H25,2))</f>
        <v/>
      </c>
      <c r="P25" s="16" t="str">
        <f>IF(E25="","",IF(I25="Evet",ROUND(M25*J25,2),0))</f>
        <v/>
      </c>
      <c r="Q25" s="16" t="str">
        <f>IF(E25="","",ROUND(ROUND(M25+N25+O25+P25,2)*K25,2))</f>
        <v/>
      </c>
      <c r="R25" s="16" t="str">
        <f>IF(E25="","",ROUND(M25+N25+Q25+O25+P25,2))</f>
        <v/>
      </c>
      <c r="S25" s="16" t="str">
        <f>IF(E25="","",ROUND(R25*L25,2))</f>
        <v/>
      </c>
      <c r="T25" s="16" t="str">
        <f>IF(E25="","",ROUND(N25+O25+P25+Q25+S25,2))</f>
        <v/>
      </c>
      <c r="U25" s="16" t="str">
        <f>IF(E25="","",IF($M$27&gt;0,ROUND(($B$3+$B$4)*M25/$M$27,2),0))</f>
        <v/>
      </c>
      <c r="V25" s="16" t="str">
        <f>IF(E25="","",ROUND(R25+S25+U25,2))</f>
        <v/>
      </c>
      <c r="W25" s="16" t="str">
        <f>IF(E25="","",IF(D25&gt;0,ROUND(V25/D25,2),0))</f>
        <v/>
      </c>
    </row>
    <row r="26" spans="1:23" x14ac:dyDescent="0.25">
      <c r="A26" s="13"/>
      <c r="B26" s="13"/>
      <c r="C26" s="13"/>
      <c r="D26" s="11"/>
      <c r="E26" s="8"/>
      <c r="F26" s="8"/>
      <c r="G26" s="12"/>
      <c r="H26" s="12"/>
      <c r="I26" s="13"/>
      <c r="J26" s="12">
        <v>0.06</v>
      </c>
      <c r="K26" s="12"/>
      <c r="L26" s="12"/>
      <c r="M26" s="16" t="str">
        <f>IF(E26="","",ROUND((E26+F26)*$B$2,2))</f>
        <v/>
      </c>
      <c r="N26" s="16" t="str">
        <f>IF(E26="","",ROUND(M26*G26,2))</f>
        <v/>
      </c>
      <c r="O26" s="16" t="str">
        <f>IF(E26="","",ROUND(M26*H26,2))</f>
        <v/>
      </c>
      <c r="P26" s="16" t="str">
        <f>IF(E26="","",IF(I26="Evet",ROUND(M26*J26,2),0))</f>
        <v/>
      </c>
      <c r="Q26" s="16" t="str">
        <f>IF(E26="","",ROUND(ROUND(M26+N26+O26+P26,2)*K26,2))</f>
        <v/>
      </c>
      <c r="R26" s="16" t="str">
        <f>IF(E26="","",ROUND(M26+N26+Q26+O26+P26,2))</f>
        <v/>
      </c>
      <c r="S26" s="16" t="str">
        <f>IF(E26="","",ROUND(R26*L26,2))</f>
        <v/>
      </c>
      <c r="T26" s="16" t="str">
        <f>IF(E26="","",ROUND(N26+O26+P26+Q26+S26,2))</f>
        <v/>
      </c>
      <c r="U26" s="16" t="str">
        <f>IF(E26="","",IF($M$27&gt;0,ROUND(($B$3+$B$4)*M26/$M$27,2),0))</f>
        <v/>
      </c>
      <c r="V26" s="16" t="str">
        <f>IF(E26="","",ROUND(R26+S26+U26,2))</f>
        <v/>
      </c>
      <c r="W26" s="16" t="str">
        <f>IF(E26="","",IF(D26&gt;0,ROUND(V26/D26,2),0))</f>
        <v/>
      </c>
    </row>
    <row r="27" spans="1:22" x14ac:dyDescent="0.25">
      <c r="A27" s="20" t="s">
        <v>102</v>
      </c>
      <c r="D27" s="21">
        <f>SUM(D7:D26)</f>
        <v>1000</v>
      </c>
      <c r="M27" s="22">
        <f>SUM(M7:M26)</f>
        <v>400000</v>
      </c>
      <c r="N27" s="22">
        <f>SUM(N7:N26)</f>
        <v>18800</v>
      </c>
      <c r="O27" s="22">
        <f>SUM(O7:O26)</f>
        <v>100000</v>
      </c>
      <c r="P27" s="22">
        <f>SUM(P7:P26)</f>
        <v>0</v>
      </c>
      <c r="Q27" s="22">
        <f>SUM(Q7:Q26)</f>
        <v>0</v>
      </c>
      <c r="R27" s="22">
        <f>SUM(R7:R26)</f>
        <v>518800</v>
      </c>
      <c r="S27" s="22">
        <f>SUM(S7:S26)</f>
        <v>103760</v>
      </c>
      <c r="T27" s="22">
        <f>SUM(T7:T26)</f>
        <v>222560</v>
      </c>
      <c r="U27" s="22">
        <f>SUM(U7:U26)</f>
        <v>1605.8</v>
      </c>
      <c r="V27" s="22">
        <f>SUM(V7:V26)</f>
        <v>624165.8</v>
      </c>
    </row>
    <row r="29" spans="1:4" x14ac:dyDescent="0.25">
      <c r="A29" s="17" t="s">
        <v>103</v>
      </c>
      <c r="B29" s="23">
        <f>T27</f>
        <v>222560</v>
      </c>
      <c r="D29" s="9" t="s">
        <v>104</v>
      </c>
    </row>
    <row r="30" spans="1:2" x14ac:dyDescent="0.25">
      <c r="A30" s="17" t="s">
        <v>105</v>
      </c>
      <c r="B30" s="23">
        <f>B3</f>
        <v>1605.8</v>
      </c>
    </row>
    <row r="31" spans="1:2" x14ac:dyDescent="0.25">
      <c r="A31" s="17" t="s">
        <v>106</v>
      </c>
      <c r="B31" s="23">
        <f>ROUND(T27+B3,2)</f>
        <v>224165.8</v>
      </c>
    </row>
    <row r="32" spans="1:2" x14ac:dyDescent="0.25">
      <c r="A32" s="17" t="s">
        <v>107</v>
      </c>
      <c r="B32" s="23">
        <f>B4</f>
        <v>0</v>
      </c>
    </row>
    <row r="33" spans="1:2" x14ac:dyDescent="0.25">
      <c r="A33" s="17" t="s">
        <v>77</v>
      </c>
      <c r="B33" s="23">
        <f>ROUND(R27+S27+B3+B4,2)</f>
        <v>624165.8</v>
      </c>
    </row>
    <row r="36" spans="1:1" x14ac:dyDescent="0.25">
      <c r="A36" s="19" t="s">
        <v>12</v>
      </c>
    </row>
  </sheetData>
  <sheetProtection sheet="1" formatColumns="0" formatRows="0"/>
  <dataValidations count="2">
    <dataValidation type="list" allowBlank="1" showErrorMessage="1" errorTitle="Geçersiz değer" error="Evet veya Hayır seçin." sqref="I10:I26">
      <formula1>"Evet,Hayır"</formula1>
    </dataValidation>
    <dataValidation type="list" allowBlank="1" showErrorMessage="1" errorTitle="Geçersiz değer" error="Evet veya Hayır seçin." sqref="I7:I26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Nasıl kullanılır</vt:lpstr>
      <vt:lpstr>Maliyet hesabı</vt:lpstr>
      <vt:lpstr>Kalem listesi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importics.com</dc:creator>
  <dc:title>İthalat maliyet tablosu</dc:title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